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ate1904="1"/>
  <bookViews>
    <workbookView xWindow="0" yWindow="65516" windowWidth="25440" windowHeight="13500" tabRatio="500" activeTab="0"/>
  </bookViews>
  <sheets>
    <sheet name="Sheet1" sheetId="1" r:id="rId1"/>
  </sheets>
  <definedNames/>
  <calcPr calcId="130407"/>
  <extLst/>
</workbook>
</file>

<file path=xl/comments1.xml><?xml version="1.0" encoding="utf-8"?>
<comments xmlns="http://schemas.openxmlformats.org/spreadsheetml/2006/main">
  <authors>
    <author>DAN WHITLOCK</author>
  </authors>
  <commentList>
    <comment ref="B4" authorId="0">
      <text>
        <r>
          <rPr>
            <b/>
            <sz val="9"/>
            <rFont val="Verdana"/>
            <family val="2"/>
          </rPr>
          <t>DAN WHITLOCK:</t>
        </r>
        <r>
          <rPr>
            <sz val="9"/>
            <rFont val="Verdana"/>
            <family val="2"/>
          </rPr>
          <t xml:space="preserve">
Annualized rate using avg of past 9 qtrs because 4Q 2008 has almost no investment
</t>
        </r>
      </text>
    </comment>
    <comment ref="A7" authorId="0">
      <text>
        <r>
          <rPr>
            <b/>
            <sz val="9"/>
            <rFont val="Verdana"/>
            <family val="2"/>
          </rPr>
          <t>DAN WHITLOCK:</t>
        </r>
        <r>
          <rPr>
            <sz val="9"/>
            <rFont val="Verdana"/>
            <family val="2"/>
          </rPr>
          <t xml:space="preserve">
assume they will fund expansion through cash flow</t>
        </r>
      </text>
    </comment>
    <comment ref="A14" authorId="0">
      <text>
        <r>
          <rPr>
            <b/>
            <sz val="9"/>
            <rFont val="Verdana"/>
            <family val="2"/>
          </rPr>
          <t>DAN WHITLOCK:</t>
        </r>
        <r>
          <rPr>
            <sz val="9"/>
            <rFont val="Verdana"/>
            <family val="2"/>
          </rPr>
          <t xml:space="preserve">
Sales growth estimates for 2010 and 2011 from Reuters report </t>
        </r>
      </text>
    </comment>
    <comment ref="A15" authorId="0">
      <text>
        <r>
          <rPr>
            <b/>
            <sz val="9"/>
            <rFont val="Verdana"/>
            <family val="2"/>
          </rPr>
          <t>DAN WHITLOCK:</t>
        </r>
        <r>
          <rPr>
            <sz val="9"/>
            <rFont val="Verdana"/>
            <family val="2"/>
          </rPr>
          <t xml:space="preserve">
Assumption: company will have to increase FC as competitive pressures increase</t>
        </r>
      </text>
    </comment>
  </commentList>
</comments>
</file>

<file path=xl/sharedStrings.xml><?xml version="1.0" encoding="utf-8"?>
<sst xmlns="http://schemas.openxmlformats.org/spreadsheetml/2006/main" count="32" uniqueCount="32">
  <si>
    <t>Sales</t>
  </si>
  <si>
    <t>NI</t>
  </si>
  <si>
    <t>FCInv</t>
  </si>
  <si>
    <t>WCInv</t>
  </si>
  <si>
    <t>Net Borrowing</t>
  </si>
  <si>
    <t>FCFE</t>
  </si>
  <si>
    <t>FCFE Disc</t>
  </si>
  <si>
    <t>per share</t>
  </si>
  <si>
    <t>Net Profit Margin</t>
  </si>
  <si>
    <t>2009 TTM</t>
  </si>
  <si>
    <t>2010E</t>
  </si>
  <si>
    <t>2011E</t>
  </si>
  <si>
    <t>2012E</t>
  </si>
  <si>
    <t>2013E</t>
  </si>
  <si>
    <t>2014E</t>
  </si>
  <si>
    <t>Depreciation</t>
  </si>
  <si>
    <t>Sales Growth</t>
  </si>
  <si>
    <t>FCInv as % of Sales Growth</t>
  </si>
  <si>
    <t>WCInv as % of Sales Growth</t>
  </si>
  <si>
    <t>Risk Free Rate</t>
  </si>
  <si>
    <t>Beta</t>
  </si>
  <si>
    <t>Equity Risk Premium</t>
  </si>
  <si>
    <t>Required Return:</t>
  </si>
  <si>
    <t>Assumptions</t>
  </si>
  <si>
    <t>n/a</t>
  </si>
  <si>
    <t>n/a</t>
  </si>
  <si>
    <t>n/a</t>
  </si>
  <si>
    <t>Deprec. as % of Sales Growth</t>
  </si>
  <si>
    <t>Terminal Growth Rate</t>
  </si>
  <si>
    <t>Terminal Value</t>
  </si>
  <si>
    <t># Shares outstanding</t>
  </si>
  <si>
    <t>Computed Value</t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</si>
</sst>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"/>
    <numFmt numFmtId="166" formatCode="0%"/>
    <numFmt numFmtId="167" formatCode="0%"/>
    <numFmt numFmtId="168" formatCode="#,##0.000000000"/>
  </numFmts>
  <fonts count="7"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gray0625"/>
    </fill>
  </fills>
  <borders count="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4" fontId="0" fillId="0" borderId="0" xfId="0" applyNumberFormat="1"/>
    <xf numFmtId="1" fontId="0" fillId="0" borderId="0" xfId="0" applyNumberFormat="1"/>
    <xf numFmtId="164" fontId="0" fillId="0" borderId="0" xfId="0" applyNumberFormat="1"/>
    <xf numFmtId="4" fontId="0" fillId="0" borderId="0" xfId="0" applyNumberFormat="1" applyAlignment="1">
      <alignment horizontal="right"/>
    </xf>
    <xf numFmtId="4" fontId="2" fillId="0" borderId="0" xfId="0" applyNumberFormat="1" applyFont="1"/>
    <xf numFmtId="4" fontId="0" fillId="0" borderId="0" xfId="0" applyNumberFormat="1" applyFill="1"/>
    <xf numFmtId="166" fontId="0" fillId="0" borderId="0" xfId="0" applyNumberFormat="1" applyFill="1"/>
    <xf numFmtId="4" fontId="0" fillId="2" borderId="0" xfId="0" applyNumberFormat="1" applyFill="1"/>
    <xf numFmtId="4" fontId="0" fillId="2" borderId="0" xfId="0" applyNumberFormat="1" applyFill="1" applyAlignment="1">
      <alignment horizontal="left"/>
    </xf>
    <xf numFmtId="166" fontId="0" fillId="2" borderId="0" xfId="0" applyNumberFormat="1" applyFill="1"/>
    <xf numFmtId="166" fontId="0" fillId="0" borderId="0" xfId="0" applyNumberFormat="1"/>
    <xf numFmtId="166" fontId="0" fillId="2" borderId="0" xfId="0" applyNumberFormat="1" applyFill="1" applyAlignment="1">
      <alignment horizontal="left"/>
    </xf>
    <xf numFmtId="166" fontId="0" fillId="2" borderId="0" xfId="0" applyNumberFormat="1" applyFill="1"/>
    <xf numFmtId="168" fontId="0" fillId="0" borderId="0" xfId="0" applyNumberFormat="1"/>
    <xf numFmtId="4" fontId="2" fillId="0" borderId="1" xfId="0" applyNumberFormat="1" applyFont="1" applyBorder="1"/>
    <xf numFmtId="4" fontId="2" fillId="0" borderId="2" xfId="0" applyNumberFormat="1" applyFont="1" applyBorder="1"/>
    <xf numFmtId="10" fontId="0" fillId="2" borderId="0" xfId="0" applyNumberForma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23"/>
  <sheetViews>
    <sheetView tabSelected="1" workbookViewId="0" topLeftCell="A1">
      <selection activeCell="C23" sqref="C23"/>
    </sheetView>
  </sheetViews>
  <sheetFormatPr defaultColWidth="11.00390625" defaultRowHeight="12.75"/>
  <cols>
    <col min="1" max="1" width="22.875" style="1" bestFit="1" customWidth="1"/>
    <col min="2" max="4" width="14.125" style="1" bestFit="1" customWidth="1"/>
    <col min="5" max="7" width="15.125" style="1" bestFit="1" customWidth="1"/>
    <col min="8" max="8" width="17.375" style="1" bestFit="1" customWidth="1"/>
    <col min="9" max="9" width="14.25390625" style="1" bestFit="1" customWidth="1"/>
    <col min="10" max="10" width="12.75390625" style="1" bestFit="1" customWidth="1"/>
    <col min="11" max="16384" width="10.75390625" style="1" customWidth="1"/>
  </cols>
  <sheetData>
    <row r="1" spans="1:8" ht="12.75">
      <c r="A1" s="6"/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14</v>
      </c>
      <c r="H1" s="1" t="s">
        <v>29</v>
      </c>
    </row>
    <row r="2" spans="1:7" ht="12.75">
      <c r="A2" s="6" t="s">
        <v>0</v>
      </c>
      <c r="B2" s="1">
        <f>26554130+9175517</f>
        <v>35729647</v>
      </c>
      <c r="C2" s="1">
        <f>B2*(1+C14)</f>
        <v>51807988.15</v>
      </c>
      <c r="D2" s="1">
        <f aca="true" t="shared" si="0" ref="D2:G2">C2*(1+D14)</f>
        <v>68386544.358</v>
      </c>
      <c r="E2" s="1">
        <f t="shared" si="0"/>
        <v>87534776.77824</v>
      </c>
      <c r="F2" s="1">
        <f>E2*(1+F14)</f>
        <v>109418470.97279999</v>
      </c>
      <c r="G2" s="1">
        <f t="shared" si="0"/>
        <v>130207980.45763198</v>
      </c>
    </row>
    <row r="3" spans="1:7" ht="12.75">
      <c r="A3" s="6" t="s">
        <v>1</v>
      </c>
      <c r="B3" s="1">
        <f>10639932+3591709</f>
        <v>14231641</v>
      </c>
      <c r="C3" s="1">
        <f>C18*C2</f>
        <v>19687035.497</v>
      </c>
      <c r="D3" s="1">
        <f aca="true" t="shared" si="1" ref="D3:G3">D18*D2</f>
        <v>23935290.525299996</v>
      </c>
      <c r="E3" s="1">
        <f t="shared" si="1"/>
        <v>29761824.1046016</v>
      </c>
      <c r="F3" s="1">
        <f t="shared" si="1"/>
        <v>33919726.001568</v>
      </c>
      <c r="G3" s="1">
        <f t="shared" si="1"/>
        <v>35156154.72356064</v>
      </c>
    </row>
    <row r="4" spans="1:7" ht="12.75">
      <c r="A4" s="6" t="s">
        <v>2</v>
      </c>
      <c r="B4" s="1">
        <f>(1091554+1726750)*(12/18)</f>
        <v>1878869.3333333333</v>
      </c>
      <c r="C4" s="1">
        <f>(C2-B2)*C15</f>
        <v>2411751.1725</v>
      </c>
      <c r="D4" s="1">
        <f aca="true" t="shared" si="2" ref="D4:G4">(D2-C2)*D15</f>
        <v>2818354.5553599996</v>
      </c>
      <c r="E4" s="1">
        <f t="shared" si="2"/>
        <v>3638164.1598456</v>
      </c>
      <c r="F4" s="1">
        <f t="shared" si="2"/>
        <v>4376738.838911998</v>
      </c>
      <c r="G4" s="1">
        <f t="shared" si="2"/>
        <v>4365796.991814718</v>
      </c>
    </row>
    <row r="5" spans="1:7" ht="12.75">
      <c r="A5" s="6" t="s">
        <v>3</v>
      </c>
      <c r="B5" s="1">
        <f>428600-203037</f>
        <v>225563</v>
      </c>
      <c r="C5" s="1">
        <f>(C2-B2)*(C16)</f>
        <v>401958.52875</v>
      </c>
      <c r="D5" s="1">
        <f aca="true" t="shared" si="3" ref="D5:G5">(D2-C2)*(D16)</f>
        <v>414463.9051999999</v>
      </c>
      <c r="E5" s="1">
        <f t="shared" si="3"/>
        <v>574446.9726071999</v>
      </c>
      <c r="F5" s="1">
        <f>(F2-E2)*(F16)</f>
        <v>765929.2968095997</v>
      </c>
      <c r="G5" s="1">
        <f>(G2-F2)*(G16)</f>
        <v>831580.3793932796</v>
      </c>
    </row>
    <row r="6" spans="1:7" ht="12.75">
      <c r="A6" s="6" t="s">
        <v>15</v>
      </c>
      <c r="B6" s="1">
        <f>1582072</f>
        <v>1582072</v>
      </c>
      <c r="C6" s="1">
        <f>(C2-B2)*C17</f>
        <v>1929400.9379999998</v>
      </c>
      <c r="D6" s="1">
        <f aca="true" t="shared" si="4" ref="D6:G6">(D2-C2)*D17</f>
        <v>1989426.7449599996</v>
      </c>
      <c r="E6" s="1">
        <f t="shared" si="4"/>
        <v>2297787.8904287997</v>
      </c>
      <c r="F6" s="1">
        <f t="shared" si="4"/>
        <v>2626043.3033471988</v>
      </c>
      <c r="G6" s="1">
        <f>(G2-F2)*G17</f>
        <v>2494741.1381798387</v>
      </c>
    </row>
    <row r="7" spans="1:7" ht="12.75">
      <c r="A7" s="6" t="s">
        <v>4</v>
      </c>
      <c r="B7" s="1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</row>
    <row r="8" spans="1:8" ht="12.75">
      <c r="A8" s="6" t="s">
        <v>5</v>
      </c>
      <c r="B8" s="1">
        <f>B3+B6-B4-B5+B7</f>
        <v>13709280.666666666</v>
      </c>
      <c r="C8" s="1">
        <f>C3+C6-C4-C5+C7</f>
        <v>18802726.733750004</v>
      </c>
      <c r="D8" s="1">
        <f>D3+D6-D4-D5+D7</f>
        <v>22691898.809699994</v>
      </c>
      <c r="E8" s="1">
        <f>E3+E6-E4-E5+E7</f>
        <v>27847000.8625776</v>
      </c>
      <c r="F8" s="1">
        <f>F3+F6-F4-F5+F7</f>
        <v>31403101.1691936</v>
      </c>
      <c r="G8" s="1">
        <f>G3+G6-G4-G5+G7</f>
        <v>32453518.49053248</v>
      </c>
      <c r="H8" s="1">
        <f>((G8)/(B20-B19))</f>
        <v>563487837.1103323</v>
      </c>
    </row>
    <row r="9" spans="1:8" ht="12.75">
      <c r="A9" s="1" t="s">
        <v>6</v>
      </c>
      <c r="B9" s="1">
        <f>B8/(1+$B$20)</f>
        <v>11842909.22954565</v>
      </c>
      <c r="C9" s="1">
        <f aca="true" t="shared" si="5" ref="C9:G9">C8/(1+$B$20)</f>
        <v>16242937.276584022</v>
      </c>
      <c r="D9" s="1">
        <f>D8/(1+$B$20)^2</f>
        <v>16933951.205967035</v>
      </c>
      <c r="E9" s="1">
        <f>E8/(1+$B$20)^3</f>
        <v>17951867.20462254</v>
      </c>
      <c r="F9" s="1">
        <f>F8/(1+$B$20)^4</f>
        <v>17488294.97637242</v>
      </c>
      <c r="G9" s="1">
        <f>G8/((1+$B$20)^5)</f>
        <v>15612787.646712253</v>
      </c>
      <c r="H9" s="1">
        <f>H8/((1+B20)^5)</f>
        <v>271083578.9615629</v>
      </c>
    </row>
    <row r="10" spans="1:9" ht="12.75">
      <c r="A10" s="1" t="s">
        <v>30</v>
      </c>
      <c r="B10" s="1">
        <v>25566705</v>
      </c>
      <c r="C10" s="8">
        <v>25566705</v>
      </c>
      <c r="D10" s="8">
        <v>25566705</v>
      </c>
      <c r="E10" s="8">
        <v>25566705</v>
      </c>
      <c r="F10" s="8">
        <v>25566705</v>
      </c>
      <c r="G10" s="8">
        <v>25566705</v>
      </c>
      <c r="H10" s="1">
        <v>25566705</v>
      </c>
      <c r="I10" s="15" t="s">
        <v>31</v>
      </c>
    </row>
    <row r="11" spans="1:9" ht="12.75">
      <c r="A11" s="1" t="s">
        <v>7</v>
      </c>
      <c r="B11" s="3">
        <f>(B9)/B10</f>
        <v>0.46321609411715936</v>
      </c>
      <c r="C11" s="3">
        <f aca="true" t="shared" si="6" ref="C11:H11">(C9)/C10</f>
        <v>0.6353160204486273</v>
      </c>
      <c r="D11" s="3">
        <f t="shared" si="6"/>
        <v>0.6623439041506144</v>
      </c>
      <c r="E11" s="3">
        <f t="shared" si="6"/>
        <v>0.70215802953969</v>
      </c>
      <c r="F11" s="3">
        <f t="shared" si="6"/>
        <v>0.6840261573156345</v>
      </c>
      <c r="G11" s="3">
        <f t="shared" si="6"/>
        <v>0.6106687446314358</v>
      </c>
      <c r="H11" s="3">
        <f t="shared" si="6"/>
        <v>10.602992406004718</v>
      </c>
      <c r="I11" s="16">
        <f>SUM(B11:H11)</f>
        <v>14.360721356207879</v>
      </c>
    </row>
    <row r="12" ht="12.75">
      <c r="H12" s="14"/>
    </row>
    <row r="13" ht="12.75">
      <c r="A13" s="5" t="s">
        <v>23</v>
      </c>
    </row>
    <row r="14" spans="1:7" ht="12.75">
      <c r="A14" s="1" t="s">
        <v>16</v>
      </c>
      <c r="B14" s="6" t="s">
        <v>24</v>
      </c>
      <c r="C14" s="10">
        <v>0.45</v>
      </c>
      <c r="D14" s="10">
        <v>0.32</v>
      </c>
      <c r="E14" s="10">
        <v>0.28</v>
      </c>
      <c r="F14" s="10">
        <v>0.25</v>
      </c>
      <c r="G14" s="10">
        <v>0.19</v>
      </c>
    </row>
    <row r="15" spans="1:7" ht="12.75">
      <c r="A15" s="1" t="s">
        <v>17</v>
      </c>
      <c r="B15" s="6" t="s">
        <v>25</v>
      </c>
      <c r="C15" s="10">
        <v>0.15</v>
      </c>
      <c r="D15" s="10">
        <v>0.17</v>
      </c>
      <c r="E15" s="10">
        <v>0.19</v>
      </c>
      <c r="F15" s="10">
        <v>0.2</v>
      </c>
      <c r="G15" s="10">
        <v>0.21</v>
      </c>
    </row>
    <row r="16" spans="1:7" ht="12.75">
      <c r="A16" s="1" t="s">
        <v>18</v>
      </c>
      <c r="B16" s="6" t="s">
        <v>26</v>
      </c>
      <c r="C16" s="17">
        <v>0.025</v>
      </c>
      <c r="D16" s="17">
        <v>0.025</v>
      </c>
      <c r="E16" s="17">
        <v>0.03</v>
      </c>
      <c r="F16" s="17">
        <v>0.035</v>
      </c>
      <c r="G16" s="17">
        <v>0.04</v>
      </c>
    </row>
    <row r="17" spans="1:7" ht="12.75">
      <c r="A17" s="1" t="s">
        <v>27</v>
      </c>
      <c r="B17" s="6"/>
      <c r="C17" s="10">
        <v>0.12</v>
      </c>
      <c r="D17" s="10">
        <v>0.12</v>
      </c>
      <c r="E17" s="10">
        <v>0.12</v>
      </c>
      <c r="F17" s="10">
        <v>0.12</v>
      </c>
      <c r="G17" s="10">
        <v>0.12</v>
      </c>
    </row>
    <row r="18" spans="1:7" ht="12.75">
      <c r="A18" s="1" t="s">
        <v>8</v>
      </c>
      <c r="B18" s="7">
        <f>B3/B2</f>
        <v>0.3983146265061057</v>
      </c>
      <c r="C18" s="10">
        <v>0.38</v>
      </c>
      <c r="D18" s="10">
        <v>0.35</v>
      </c>
      <c r="E18" s="10">
        <v>0.34</v>
      </c>
      <c r="F18" s="10">
        <v>0.31</v>
      </c>
      <c r="G18" s="10">
        <v>0.27</v>
      </c>
    </row>
    <row r="19" spans="1:2" ht="12.75">
      <c r="A19" s="1" t="s">
        <v>28</v>
      </c>
      <c r="B19" s="13">
        <v>0.1</v>
      </c>
    </row>
    <row r="20" spans="1:3" ht="12.75">
      <c r="A20" s="5" t="s">
        <v>22</v>
      </c>
      <c r="B20" s="11">
        <f>B22+(1.87*(B23-B22))</f>
        <v>0.157594</v>
      </c>
      <c r="C20"/>
    </row>
    <row r="21" spans="1:3" ht="12.75">
      <c r="A21" s="4" t="s">
        <v>20</v>
      </c>
      <c r="B21" s="9">
        <f>1.87</f>
        <v>1.87</v>
      </c>
      <c r="C21"/>
    </row>
    <row r="22" spans="1:2" ht="12.75">
      <c r="A22" s="4" t="s">
        <v>19</v>
      </c>
      <c r="B22" s="12">
        <v>0.0338</v>
      </c>
    </row>
    <row r="23" spans="1:2" ht="12.75">
      <c r="A23" s="4" t="s">
        <v>21</v>
      </c>
      <c r="B23" s="12">
        <v>0.1</v>
      </c>
    </row>
  </sheetData>
  <printOptions/>
  <pageMargins left="0.75" right="0.75" top="1" bottom="1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WHITLOCK</dc:creator>
  <cp:keywords/>
  <dc:description/>
  <cp:lastModifiedBy>DAN WHITLOCK</cp:lastModifiedBy>
  <dcterms:created xsi:type="dcterms:W3CDTF">2009-11-21T23:59:50Z</dcterms:created>
  <dcterms:modified xsi:type="dcterms:W3CDTF">2009-11-30T04:56:19Z</dcterms:modified>
  <cp:category/>
  <cp:version/>
  <cp:contentType/>
  <cp:contentStatus/>
</cp:coreProperties>
</file>